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20" windowHeight="11520" tabRatio="613" activeTab="0"/>
  </bookViews>
  <sheets>
    <sheet name="RPA" sheetId="1" r:id="rId1"/>
  </sheets>
  <definedNames>
    <definedName name="_xlnm.Print_Area" localSheetId="0">'RPA'!$A$1:$AI$28</definedName>
  </definedNames>
  <calcPr fullCalcOnLoad="1"/>
</workbook>
</file>

<file path=xl/sharedStrings.xml><?xml version="1.0" encoding="utf-8"?>
<sst xmlns="http://schemas.openxmlformats.org/spreadsheetml/2006/main" count="69" uniqueCount="67">
  <si>
    <t>Nº DO RECIBO</t>
  </si>
  <si>
    <t>Nº DO TALÃO</t>
  </si>
  <si>
    <t>NOME OU RAZÃO SOCIAL DA EMPRESA</t>
  </si>
  <si>
    <t>MATRÍCULA (CNPJ OU INPS)</t>
  </si>
  <si>
    <t>Teto de Recolhimento Mensal INSS</t>
  </si>
  <si>
    <t>Recebi da empresa acima identificada, pela prestação dos serviços</t>
  </si>
  <si>
    <t>Referente</t>
  </si>
  <si>
    <t>IMPOSTO DE RENDA</t>
  </si>
  <si>
    <t>a importância de</t>
  </si>
  <si>
    <t>Alíquota</t>
  </si>
  <si>
    <t>entre</t>
  </si>
  <si>
    <t>até</t>
  </si>
  <si>
    <t>dedução</t>
  </si>
  <si>
    <t>conforme discriminativo abaixo:</t>
  </si>
  <si>
    <t>E S P E C I F I C A Ç Ã O</t>
  </si>
  <si>
    <t xml:space="preserve"> ……</t>
  </si>
  <si>
    <t>I – Valor do serviço prestado</t>
  </si>
  <si>
    <t>Imposto a Recolher:</t>
  </si>
  <si>
    <t>D E S C O N T O S</t>
  </si>
  <si>
    <t>III – Imposto de Renda Retido na Fonte</t>
  </si>
  <si>
    <t>NÚMERO DE INSCRIÇÃO</t>
  </si>
  <si>
    <t>V – ISSQN</t>
  </si>
  <si>
    <t>NO PIS</t>
  </si>
  <si>
    <t>NO CPF</t>
  </si>
  <si>
    <t>DOCUMENTO DE IDENTIDADE</t>
  </si>
  <si>
    <t>VALOR LÍQUIDO</t>
  </si>
  <si>
    <t>NÚMERO</t>
  </si>
  <si>
    <t>ÓRGÃO EMISSOR</t>
  </si>
  <si>
    <t>ASSINATURA</t>
  </si>
  <si>
    <t>LOCALIDADE</t>
  </si>
  <si>
    <t>DATA</t>
  </si>
  <si>
    <t>NOME COMPLETO</t>
  </si>
  <si>
    <t>Belo Horizonte</t>
  </si>
  <si>
    <t>do prestador</t>
  </si>
  <si>
    <t>Notas:</t>
  </si>
  <si>
    <t>INSS a Recolher</t>
  </si>
  <si>
    <t>Contribuição do prestador</t>
  </si>
  <si>
    <t>INSS (da forrmula):</t>
  </si>
  <si>
    <t>Dedução IR desta RPA:</t>
  </si>
  <si>
    <r>
      <t xml:space="preserve">Cortesia oferecida por </t>
    </r>
    <r>
      <rPr>
        <b/>
        <sz val="10"/>
        <color indexed="12"/>
        <rFont val="Arial"/>
        <family val="2"/>
      </rPr>
      <t>POLICONT ASSESSORIA CONTABIL</t>
    </r>
  </si>
  <si>
    <t xml:space="preserve">Outros formulários úteis poderão ser extraidos no sitio </t>
  </si>
  <si>
    <t>www.policont.com.br</t>
  </si>
  <si>
    <t>6) Os paramentros campos amarelos poderão ser alterados a gosto, por especialistas;</t>
  </si>
  <si>
    <t>4) Preencher somente os campos cinza;</t>
  </si>
  <si>
    <t>5) Campos amarelos poderão ser preenchido para atualização das tabelas;</t>
  </si>
  <si>
    <t>3) A alíquota do ISS a ser retido dependerá do serviço e legislação do municipio;</t>
  </si>
  <si>
    <t>PETRONILIO MATOS DE OLIVEIRA</t>
  </si>
  <si>
    <t>POLICONT CONTABILIDADE</t>
  </si>
  <si>
    <t>05.841.640/0001-99</t>
  </si>
  <si>
    <t>616.552.996-70</t>
  </si>
  <si>
    <t>111.222.333.4</t>
  </si>
  <si>
    <t>RECIBO DE PAGAMENTO AUTÔNOMO - RPA(FRETE E CARRETOS)</t>
  </si>
  <si>
    <t>ISSqn (ver alíquota do municipio)-Transporte Municipal</t>
  </si>
  <si>
    <t>serviços de fretes e carretos de cargas ou mudança</t>
  </si>
  <si>
    <t>IV – INSS Autônomo (11%)</t>
  </si>
  <si>
    <t>SEST - SENAT</t>
  </si>
  <si>
    <t>V – SEST - SENAT</t>
  </si>
  <si>
    <t>Base Calculo IRPF</t>
  </si>
  <si>
    <t>Base Calculo INSS</t>
  </si>
  <si>
    <t>II – Beneficio Fiscal IRPF - 90% - INSS 80%</t>
  </si>
  <si>
    <t>1) A tabela atualizada até 31/12/2017;</t>
  </si>
  <si>
    <t>2) Cálculos para ser utilizado somente de pessoa física para juridica na condição de transpostadora(terrestre) de cargas;</t>
  </si>
  <si>
    <t>7) INSS Patronal:</t>
  </si>
  <si>
    <t>PARÂMETROS</t>
  </si>
  <si>
    <r>
      <rPr>
        <b/>
        <sz val="10"/>
        <rFont val="Arial Narrow"/>
        <family val="2"/>
      </rPr>
      <t>Beneficio Fiscal:</t>
    </r>
    <r>
      <rPr>
        <sz val="10"/>
        <rFont val="Arial Narrow"/>
        <family val="2"/>
      </rPr>
      <t xml:space="preserve">  Redução da base de cláculo do INSS: 80% //// IRPF: 90%</t>
    </r>
  </si>
  <si>
    <t>8) Custo INSS Lucro Presumido/Real x Valor Pago</t>
  </si>
  <si>
    <t>9) Custo INSS Simples Nacional x Valor Pago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</si>
</sst>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&quot; R$ &quot;#,##0.00\ ;&quot; R$ (&quot;#,##0.00\);&quot; R$ -&quot;#\ ;@\ "/>
    <numFmt numFmtId="174" formatCode="&quot;R$ &quot;#,##0.00"/>
    <numFmt numFmtId="175" formatCode="&quot; $&quot;#,##0.00\ ;&quot; $(&quot;#,##0.00\);&quot; $-&quot;#\ ;@\ "/>
    <numFmt numFmtId="176" formatCode="[$R$-416]\ #,##0.00;[Red]\-[$R$-416]\ #,##0.00"/>
    <numFmt numFmtId="177" formatCode="d\ \ mmmm\,\ yyyy"/>
    <numFmt numFmtId="178" formatCode="&quot; $&quot;#,##0.0\ ;&quot; $(&quot;#,##0.0\);&quot; $-&quot;#\ ;@\ "/>
    <numFmt numFmtId="179" formatCode="_-[$R$-416]\ * #,##0.00_-;\-[$R$-416]\ * #,##0.00_-;_-[$R$-416]\ * &quot;-&quot;??_-;_-@_-"/>
  </numFmts>
  <fonts count="53">
    <font>
      <sz val="10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10"/>
      <color indexed="22"/>
      <name val="Arial Narrow"/>
      <family val="2"/>
    </font>
    <font>
      <sz val="10"/>
      <color indexed="9"/>
      <name val="Arial Narrow"/>
      <family val="2"/>
    </font>
    <font>
      <b/>
      <sz val="12"/>
      <name val="ZapfEllipt BT"/>
      <family val="1"/>
    </font>
    <font>
      <b/>
      <sz val="10"/>
      <color indexed="22"/>
      <name val="Arial Narrow"/>
      <family val="2"/>
    </font>
    <font>
      <sz val="12"/>
      <name val="Arial"/>
      <family val="2"/>
    </font>
    <font>
      <b/>
      <sz val="14"/>
      <name val="ZapfEllipt BT"/>
      <family val="1"/>
    </font>
    <font>
      <b/>
      <sz val="8"/>
      <name val="Arial Narrow"/>
      <family val="2"/>
    </font>
    <font>
      <sz val="12"/>
      <name val="ZapfEllipt BT"/>
      <family val="1"/>
    </font>
    <font>
      <b/>
      <sz val="10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10"/>
      <color indexed="8"/>
      <name val="Arial Narrow"/>
      <family val="2"/>
    </font>
    <font>
      <i/>
      <sz val="10"/>
      <name val="Arial Narrow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175" fontId="0" fillId="0" borderId="0" applyFill="0" applyAlignment="0" applyProtection="0"/>
    <xf numFmtId="168" fontId="0" fillId="0" borderId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Alignment="0" applyProtection="0"/>
    <xf numFmtId="0" fontId="45" fillId="21" borderId="5" applyNumberFormat="0" applyAlignment="0" applyProtection="0"/>
    <xf numFmtId="16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 horizontal="right"/>
    </xf>
    <xf numFmtId="175" fontId="11" fillId="0" borderId="0" xfId="46" applyFont="1" applyFill="1" applyBorder="1" applyAlignment="1" applyProtection="1">
      <alignment horizontal="right"/>
      <protection/>
    </xf>
    <xf numFmtId="176" fontId="11" fillId="0" borderId="0" xfId="46" applyNumberFormat="1" applyFont="1" applyFill="1" applyBorder="1" applyAlignment="1" applyProtection="1">
      <alignment horizontal="right"/>
      <protection/>
    </xf>
    <xf numFmtId="175" fontId="11" fillId="0" borderId="0" xfId="46" applyFont="1" applyFill="1" applyBorder="1" applyAlignment="1" applyProtection="1">
      <alignment/>
      <protection/>
    </xf>
    <xf numFmtId="4" fontId="2" fillId="0" borderId="0" xfId="0" applyNumberFormat="1" applyFont="1" applyBorder="1" applyAlignment="1">
      <alignment/>
    </xf>
    <xf numFmtId="172" fontId="11" fillId="33" borderId="0" xfId="50" applyNumberFormat="1" applyFont="1" applyFill="1" applyBorder="1" applyAlignment="1" applyProtection="1">
      <alignment/>
      <protection locked="0"/>
    </xf>
    <xf numFmtId="0" fontId="11" fillId="33" borderId="0" xfId="0" applyNumberFormat="1" applyFont="1" applyFill="1" applyBorder="1" applyAlignment="1" applyProtection="1">
      <alignment/>
      <protection locked="0"/>
    </xf>
    <xf numFmtId="9" fontId="11" fillId="33" borderId="0" xfId="50" applyFont="1" applyFill="1" applyBorder="1" applyAlignment="1" applyProtection="1">
      <alignment/>
      <protection locked="0"/>
    </xf>
    <xf numFmtId="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2" fontId="11" fillId="33" borderId="17" xfId="50" applyNumberFormat="1" applyFont="1" applyFill="1" applyBorder="1" applyAlignment="1" applyProtection="1">
      <alignment/>
      <protection locked="0"/>
    </xf>
    <xf numFmtId="174" fontId="11" fillId="33" borderId="17" xfId="0" applyNumberFormat="1" applyFont="1" applyFill="1" applyBorder="1" applyAlignment="1" applyProtection="1">
      <alignment/>
      <protection locked="0"/>
    </xf>
    <xf numFmtId="174" fontId="11" fillId="0" borderId="17" xfId="0" applyNumberFormat="1" applyFont="1" applyBorder="1" applyAlignment="1" applyProtection="1">
      <alignment/>
      <protection locked="0"/>
    </xf>
    <xf numFmtId="174" fontId="11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/>
    </xf>
    <xf numFmtId="0" fontId="8" fillId="34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5" fillId="0" borderId="21" xfId="0" applyFont="1" applyFill="1" applyBorder="1" applyAlignment="1" applyProtection="1">
      <alignment horizontal="left"/>
      <protection locked="0"/>
    </xf>
    <xf numFmtId="4" fontId="0" fillId="0" borderId="18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5" xfId="0" applyFont="1" applyBorder="1" applyAlignment="1">
      <alignment/>
    </xf>
    <xf numFmtId="0" fontId="18" fillId="0" borderId="0" xfId="44" applyFont="1" applyFill="1" applyBorder="1" applyAlignment="1" applyProtection="1">
      <alignment horizontal="center"/>
      <protection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0" fontId="11" fillId="33" borderId="13" xfId="50" applyNumberFormat="1" applyFont="1" applyFill="1" applyBorder="1" applyAlignment="1" applyProtection="1">
      <alignment/>
      <protection locked="0"/>
    </xf>
    <xf numFmtId="0" fontId="2" fillId="0" borderId="11" xfId="0" applyFont="1" applyBorder="1" applyAlignment="1">
      <alignment horizontal="left"/>
    </xf>
    <xf numFmtId="4" fontId="0" fillId="34" borderId="11" xfId="0" applyNumberFormat="1" applyFont="1" applyFill="1" applyBorder="1" applyAlignment="1">
      <alignment horizontal="right"/>
    </xf>
    <xf numFmtId="4" fontId="0" fillId="34" borderId="27" xfId="0" applyNumberFormat="1" applyFont="1" applyFill="1" applyBorder="1" applyAlignment="1">
      <alignment horizontal="right"/>
    </xf>
    <xf numFmtId="0" fontId="11" fillId="0" borderId="13" xfId="0" applyFont="1" applyBorder="1" applyAlignment="1">
      <alignment horizontal="center"/>
    </xf>
    <xf numFmtId="173" fontId="5" fillId="34" borderId="11" xfId="0" applyNumberFormat="1" applyFont="1" applyFill="1" applyBorder="1" applyAlignment="1" applyProtection="1">
      <alignment horizontal="left"/>
      <protection locked="0"/>
    </xf>
    <xf numFmtId="173" fontId="5" fillId="34" borderId="27" xfId="0" applyNumberFormat="1" applyFont="1" applyFill="1" applyBorder="1" applyAlignment="1" applyProtection="1">
      <alignment horizontal="left"/>
      <protection locked="0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7" fillId="34" borderId="30" xfId="0" applyFont="1" applyFill="1" applyBorder="1" applyAlignment="1" applyProtection="1">
      <alignment vertical="center"/>
      <protection locked="0"/>
    </xf>
    <xf numFmtId="0" fontId="7" fillId="34" borderId="31" xfId="0" applyFont="1" applyFill="1" applyBorder="1" applyAlignment="1" applyProtection="1">
      <alignment vertical="center"/>
      <protection locked="0"/>
    </xf>
    <xf numFmtId="0" fontId="7" fillId="34" borderId="31" xfId="0" applyFont="1" applyFill="1" applyBorder="1" applyAlignment="1" applyProtection="1">
      <alignment horizontal="center" vertical="center"/>
      <protection locked="0"/>
    </xf>
    <xf numFmtId="175" fontId="16" fillId="0" borderId="32" xfId="46" applyFont="1" applyBorder="1" applyAlignment="1">
      <alignment horizontal="center"/>
    </xf>
    <xf numFmtId="175" fontId="16" fillId="0" borderId="33" xfId="46" applyFont="1" applyBorder="1" applyAlignment="1">
      <alignment horizontal="center"/>
    </xf>
    <xf numFmtId="175" fontId="16" fillId="0" borderId="20" xfId="46" applyFont="1" applyBorder="1" applyAlignment="1">
      <alignment horizontal="center"/>
    </xf>
    <xf numFmtId="175" fontId="16" fillId="0" borderId="0" xfId="46" applyFont="1" applyBorder="1" applyAlignment="1">
      <alignment horizontal="center"/>
    </xf>
    <xf numFmtId="175" fontId="16" fillId="0" borderId="23" xfId="46" applyFont="1" applyBorder="1" applyAlignment="1">
      <alignment horizontal="center"/>
    </xf>
    <xf numFmtId="175" fontId="16" fillId="0" borderId="13" xfId="46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27" xfId="0" applyNumberFormat="1" applyFont="1" applyBorder="1" applyAlignment="1">
      <alignment horizontal="right"/>
    </xf>
    <xf numFmtId="0" fontId="11" fillId="0" borderId="13" xfId="0" applyFont="1" applyBorder="1" applyAlignment="1">
      <alignment horizontal="left"/>
    </xf>
    <xf numFmtId="0" fontId="2" fillId="34" borderId="20" xfId="0" applyFont="1" applyFill="1" applyBorder="1" applyAlignment="1" applyProtection="1">
      <alignment horizontal="left"/>
      <protection locked="0"/>
    </xf>
    <xf numFmtId="0" fontId="2" fillId="34" borderId="0" xfId="0" applyFont="1" applyFill="1" applyBorder="1" applyAlignment="1" applyProtection="1">
      <alignment horizontal="left"/>
      <protection locked="0"/>
    </xf>
    <xf numFmtId="0" fontId="1" fillId="34" borderId="20" xfId="0" applyFont="1" applyFill="1" applyBorder="1" applyAlignment="1" applyProtection="1">
      <alignment horizontal="left"/>
      <protection locked="0"/>
    </xf>
    <xf numFmtId="0" fontId="1" fillId="34" borderId="0" xfId="0" applyFont="1" applyFill="1" applyBorder="1" applyAlignment="1" applyProtection="1">
      <alignment horizontal="left"/>
      <protection locked="0"/>
    </xf>
    <xf numFmtId="0" fontId="10" fillId="34" borderId="20" xfId="0" applyFont="1" applyFill="1" applyBorder="1" applyAlignment="1" applyProtection="1">
      <alignment horizontal="left" vertical="center"/>
      <protection locked="0"/>
    </xf>
    <xf numFmtId="0" fontId="10" fillId="34" borderId="0" xfId="0" applyFont="1" applyFill="1" applyBorder="1" applyAlignment="1" applyProtection="1">
      <alignment horizontal="left" vertical="center"/>
      <protection locked="0"/>
    </xf>
    <xf numFmtId="0" fontId="5" fillId="34" borderId="20" xfId="0" applyFont="1" applyFill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5" fillId="0" borderId="29" xfId="0" applyFont="1" applyBorder="1" applyAlignment="1">
      <alignment horizontal="center" vertical="center"/>
    </xf>
    <xf numFmtId="0" fontId="11" fillId="0" borderId="11" xfId="0" applyFont="1" applyBorder="1" applyAlignment="1">
      <alignment horizontal="right"/>
    </xf>
    <xf numFmtId="4" fontId="0" fillId="34" borderId="12" xfId="0" applyNumberFormat="1" applyFont="1" applyFill="1" applyBorder="1" applyAlignment="1">
      <alignment horizontal="right"/>
    </xf>
    <xf numFmtId="4" fontId="0" fillId="34" borderId="36" xfId="0" applyNumberFormat="1" applyFont="1" applyFill="1" applyBorder="1" applyAlignment="1">
      <alignment horizontal="right"/>
    </xf>
    <xf numFmtId="4" fontId="12" fillId="34" borderId="11" xfId="0" applyNumberFormat="1" applyFont="1" applyFill="1" applyBorder="1" applyAlignment="1">
      <alignment horizontal="right"/>
    </xf>
    <xf numFmtId="4" fontId="12" fillId="34" borderId="27" xfId="0" applyNumberFormat="1" applyFont="1" applyFill="1" applyBorder="1" applyAlignment="1">
      <alignment horizontal="right"/>
    </xf>
    <xf numFmtId="0" fontId="5" fillId="0" borderId="19" xfId="0" applyFont="1" applyBorder="1" applyAlignment="1">
      <alignment horizontal="center" vertical="center"/>
    </xf>
    <xf numFmtId="0" fontId="5" fillId="34" borderId="13" xfId="0" applyFont="1" applyFill="1" applyBorder="1" applyAlignment="1" applyProtection="1">
      <alignment horizontal="left"/>
      <protection locked="0"/>
    </xf>
    <xf numFmtId="4" fontId="12" fillId="34" borderId="13" xfId="0" applyNumberFormat="1" applyFont="1" applyFill="1" applyBorder="1" applyAlignment="1" applyProtection="1">
      <alignment horizontal="right"/>
      <protection locked="0"/>
    </xf>
    <xf numFmtId="4" fontId="12" fillId="34" borderId="21" xfId="0" applyNumberFormat="1" applyFont="1" applyFill="1" applyBorder="1" applyAlignment="1" applyProtection="1">
      <alignment horizontal="right"/>
      <protection locked="0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3" fillId="34" borderId="20" xfId="0" applyFont="1" applyFill="1" applyBorder="1" applyAlignment="1" applyProtection="1">
      <alignment horizontal="left" vertical="center" wrapText="1"/>
      <protection locked="0"/>
    </xf>
    <xf numFmtId="0" fontId="13" fillId="34" borderId="0" xfId="0" applyFont="1" applyFill="1" applyBorder="1" applyAlignment="1" applyProtection="1">
      <alignment horizontal="left" vertical="center" wrapText="1"/>
      <protection locked="0"/>
    </xf>
    <xf numFmtId="0" fontId="13" fillId="34" borderId="23" xfId="0" applyFont="1" applyFill="1" applyBorder="1" applyAlignment="1" applyProtection="1">
      <alignment horizontal="left" vertical="center" wrapText="1"/>
      <protection locked="0"/>
    </xf>
    <xf numFmtId="0" fontId="13" fillId="34" borderId="13" xfId="0" applyFont="1" applyFill="1" applyBorder="1" applyAlignment="1" applyProtection="1">
      <alignment horizontal="left" vertical="center" wrapText="1"/>
      <protection locked="0"/>
    </xf>
    <xf numFmtId="0" fontId="2" fillId="0" borderId="37" xfId="0" applyFont="1" applyBorder="1" applyAlignment="1">
      <alignment horizontal="left"/>
    </xf>
    <xf numFmtId="10" fontId="2" fillId="0" borderId="38" xfId="0" applyNumberFormat="1" applyFont="1" applyBorder="1" applyAlignment="1">
      <alignment horizontal="center"/>
    </xf>
    <xf numFmtId="4" fontId="16" fillId="34" borderId="11" xfId="0" applyNumberFormat="1" applyFont="1" applyFill="1" applyBorder="1" applyAlignment="1">
      <alignment horizontal="right"/>
    </xf>
    <xf numFmtId="4" fontId="16" fillId="34" borderId="27" xfId="0" applyNumberFormat="1" applyFont="1" applyFill="1" applyBorder="1" applyAlignment="1">
      <alignment horizontal="right"/>
    </xf>
    <xf numFmtId="0" fontId="5" fillId="34" borderId="26" xfId="0" applyFont="1" applyFill="1" applyBorder="1" applyAlignment="1" applyProtection="1">
      <alignment horizontal="center"/>
      <protection locked="0"/>
    </xf>
    <xf numFmtId="0" fontId="15" fillId="0" borderId="11" xfId="0" applyFont="1" applyBorder="1" applyAlignment="1">
      <alignment horizontal="left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177" fontId="5" fillId="34" borderId="40" xfId="0" applyNumberFormat="1" applyFont="1" applyFill="1" applyBorder="1" applyAlignment="1" applyProtection="1">
      <alignment horizontal="center" vertical="center"/>
      <protection locked="0"/>
    </xf>
    <xf numFmtId="0" fontId="5" fillId="34" borderId="41" xfId="0" applyFont="1" applyFill="1" applyBorder="1" applyAlignment="1" applyProtection="1">
      <alignment horizontal="center" vertical="center"/>
      <protection locked="0"/>
    </xf>
    <xf numFmtId="0" fontId="5" fillId="34" borderId="42" xfId="0" applyFont="1" applyFill="1" applyBorder="1" applyAlignment="1" applyProtection="1">
      <alignment horizontal="center" vertical="center"/>
      <protection locked="0"/>
    </xf>
    <xf numFmtId="0" fontId="5" fillId="34" borderId="28" xfId="0" applyNumberFormat="1" applyFont="1" applyFill="1" applyBorder="1" applyAlignment="1" applyProtection="1">
      <alignment horizontal="center" vertical="center"/>
      <protection locked="0"/>
    </xf>
    <xf numFmtId="0" fontId="5" fillId="34" borderId="29" xfId="0" applyNumberFormat="1" applyFont="1" applyFill="1" applyBorder="1" applyAlignment="1" applyProtection="1">
      <alignment horizontal="center" vertical="center"/>
      <protection locked="0"/>
    </xf>
    <xf numFmtId="0" fontId="5" fillId="34" borderId="29" xfId="0" applyFont="1" applyFill="1" applyBorder="1" applyAlignment="1" applyProtection="1">
      <alignment horizontal="center" vertical="center"/>
      <protection locked="0"/>
    </xf>
    <xf numFmtId="175" fontId="0" fillId="0" borderId="0" xfId="46" applyAlignment="1">
      <alignment/>
    </xf>
    <xf numFmtId="0" fontId="0" fillId="0" borderId="0" xfId="0" applyFont="1" applyBorder="1" applyAlignment="1">
      <alignment horizontal="center"/>
    </xf>
    <xf numFmtId="175" fontId="0" fillId="0" borderId="0" xfId="46" applyAlignment="1">
      <alignment horizontal="center"/>
    </xf>
    <xf numFmtId="0" fontId="12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10" fontId="0" fillId="0" borderId="0" xfId="50" applyNumberFormat="1" applyAlignment="1">
      <alignment horizontal="center"/>
    </xf>
    <xf numFmtId="0" fontId="2" fillId="0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179" fontId="2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0" fontId="0" fillId="0" borderId="0" xfId="5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1"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104775</xdr:colOff>
      <xdr:row>35</xdr:row>
      <xdr:rowOff>152400</xdr:rowOff>
    </xdr:from>
    <xdr:to>
      <xdr:col>40</xdr:col>
      <xdr:colOff>933450</xdr:colOff>
      <xdr:row>39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6296025"/>
          <a:ext cx="1676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icont.com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5"/>
  <sheetViews>
    <sheetView showGridLines="0" showZeros="0" tabSelected="1" zoomScale="130" zoomScaleNormal="130" zoomScaleSheetLayoutView="100" zoomScalePageLayoutView="0" workbookViewId="0" topLeftCell="A1">
      <selection activeCell="A31" sqref="A31"/>
    </sheetView>
  </sheetViews>
  <sheetFormatPr defaultColWidth="3.140625" defaultRowHeight="12.75"/>
  <cols>
    <col min="1" max="16" width="3.140625" style="1" customWidth="1"/>
    <col min="17" max="22" width="3.421875" style="0" customWidth="1"/>
    <col min="23" max="23" width="4.28125" style="0" customWidth="1"/>
    <col min="24" max="24" width="3.421875" style="0" customWidth="1"/>
    <col min="25" max="25" width="4.7109375" style="0" customWidth="1"/>
    <col min="26" max="26" width="4.57421875" style="1" customWidth="1"/>
    <col min="27" max="27" width="5.7109375" style="1" customWidth="1"/>
    <col min="28" max="28" width="4.7109375" style="1" customWidth="1"/>
    <col min="29" max="29" width="8.28125" style="1" customWidth="1"/>
    <col min="30" max="30" width="0" style="1" hidden="1" customWidth="1"/>
    <col min="31" max="31" width="6.57421875" style="1" customWidth="1"/>
    <col min="32" max="34" width="0" style="1" hidden="1" customWidth="1"/>
    <col min="35" max="38" width="3.140625" style="1" customWidth="1"/>
    <col min="39" max="39" width="9.00390625" style="1" customWidth="1"/>
    <col min="40" max="40" width="12.7109375" style="1" customWidth="1"/>
    <col min="41" max="41" width="15.421875" style="1" customWidth="1"/>
    <col min="42" max="42" width="11.140625" style="1" customWidth="1"/>
    <col min="43" max="43" width="8.57421875" style="1" bestFit="1" customWidth="1"/>
    <col min="44" max="16384" width="3.140625" style="1" customWidth="1"/>
  </cols>
  <sheetData>
    <row r="1" spans="1:46" s="2" customFormat="1" ht="11.25" customHeight="1">
      <c r="A1" s="69" t="s">
        <v>51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5" t="s">
        <v>0</v>
      </c>
      <c r="Z1" s="75"/>
      <c r="AA1" s="75"/>
      <c r="AB1" s="75"/>
      <c r="AC1" s="75" t="s">
        <v>1</v>
      </c>
      <c r="AD1" s="75"/>
      <c r="AE1" s="75"/>
      <c r="AF1" s="76"/>
      <c r="AM1" s="18"/>
      <c r="AN1" s="18"/>
      <c r="AO1" s="18"/>
      <c r="AP1" s="18"/>
      <c r="AQ1" s="3"/>
      <c r="AR1" s="3"/>
      <c r="AS1" s="4"/>
      <c r="AT1" s="4"/>
    </row>
    <row r="2" spans="1:46" s="2" customFormat="1" ht="15.7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88"/>
      <c r="Z2" s="88"/>
      <c r="AA2" s="88"/>
      <c r="AB2" s="88"/>
      <c r="AC2" s="88"/>
      <c r="AD2" s="88"/>
      <c r="AE2" s="88"/>
      <c r="AF2" s="94"/>
      <c r="AM2" s="60" t="s">
        <v>63</v>
      </c>
      <c r="AN2" s="60"/>
      <c r="AO2" s="60"/>
      <c r="AP2" s="60"/>
      <c r="AQ2" s="3"/>
      <c r="AR2" s="3"/>
      <c r="AS2" s="4"/>
      <c r="AT2" s="4"/>
    </row>
    <row r="3" spans="1:46" s="2" customFormat="1" ht="12.75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AF3" s="39"/>
      <c r="AM3" s="28">
        <v>0.11</v>
      </c>
      <c r="AN3" s="19" t="s">
        <v>36</v>
      </c>
      <c r="AO3" s="10"/>
      <c r="AP3" s="10"/>
      <c r="AQ3" s="3"/>
      <c r="AR3" s="3"/>
      <c r="AS3" s="4"/>
      <c r="AT3" s="4"/>
    </row>
    <row r="4" spans="1:46" s="2" customFormat="1" ht="12.75">
      <c r="A4" s="63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 t="s">
        <v>3</v>
      </c>
      <c r="Z4" s="64"/>
      <c r="AA4" s="64"/>
      <c r="AB4" s="64"/>
      <c r="AC4" s="64"/>
      <c r="AD4" s="64"/>
      <c r="AE4" s="64"/>
      <c r="AF4" s="65"/>
      <c r="AM4" s="29">
        <v>608.44</v>
      </c>
      <c r="AN4" s="20" t="s">
        <v>4</v>
      </c>
      <c r="AO4" s="10"/>
      <c r="AP4" s="10"/>
      <c r="AQ4" s="3"/>
      <c r="AR4" s="3"/>
      <c r="AS4" s="4"/>
      <c r="AT4" s="4"/>
    </row>
    <row r="5" spans="1:46" s="2" customFormat="1" ht="12.75" customHeight="1">
      <c r="A5" s="66" t="s">
        <v>47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8" t="s">
        <v>48</v>
      </c>
      <c r="Z5" s="68"/>
      <c r="AA5" s="68"/>
      <c r="AB5" s="68"/>
      <c r="AC5" s="68"/>
      <c r="AD5" s="68"/>
      <c r="AE5" s="68"/>
      <c r="AF5" s="40"/>
      <c r="AM5" s="30">
        <v>0</v>
      </c>
      <c r="AN5" s="20" t="s">
        <v>52</v>
      </c>
      <c r="AO5" s="10"/>
      <c r="AP5" s="10"/>
      <c r="AQ5" s="3"/>
      <c r="AR5" s="3"/>
      <c r="AS5" s="4"/>
      <c r="AT5" s="4"/>
    </row>
    <row r="6" spans="1:46" s="2" customFormat="1" ht="12.75" customHeight="1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8"/>
      <c r="Z6" s="68"/>
      <c r="AA6" s="68"/>
      <c r="AB6" s="68"/>
      <c r="AC6" s="68"/>
      <c r="AD6" s="68"/>
      <c r="AE6" s="68"/>
      <c r="AF6" s="40"/>
      <c r="AM6" s="56">
        <v>0.025</v>
      </c>
      <c r="AN6" s="21" t="s">
        <v>55</v>
      </c>
      <c r="AO6" s="22"/>
      <c r="AP6" s="22"/>
      <c r="AQ6" s="3"/>
      <c r="AR6" s="3"/>
      <c r="AS6" s="4"/>
      <c r="AT6" s="4"/>
    </row>
    <row r="7" spans="1:46" s="2" customFormat="1" ht="12.75">
      <c r="A7" s="41"/>
      <c r="AE7" s="5" t="s">
        <v>5</v>
      </c>
      <c r="AF7" s="42" t="s">
        <v>5</v>
      </c>
      <c r="AM7" s="10"/>
      <c r="AN7" s="10"/>
      <c r="AO7" s="10"/>
      <c r="AP7" s="10"/>
      <c r="AQ7" s="3"/>
      <c r="AR7" s="3"/>
      <c r="AS7" s="4"/>
      <c r="AT7" s="4"/>
    </row>
    <row r="8" spans="1:46" s="2" customFormat="1" ht="15.75">
      <c r="A8" s="41" t="s">
        <v>6</v>
      </c>
      <c r="B8" s="6"/>
      <c r="C8" s="6"/>
      <c r="D8" s="95" t="s">
        <v>53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43"/>
      <c r="AM8" s="60" t="s">
        <v>7</v>
      </c>
      <c r="AN8" s="60"/>
      <c r="AO8" s="60"/>
      <c r="AP8" s="60"/>
      <c r="AQ8" s="3"/>
      <c r="AR8" s="3"/>
      <c r="AS8" s="4"/>
      <c r="AT8" s="4"/>
    </row>
    <row r="9" spans="1:46" s="2" customFormat="1" ht="15.75">
      <c r="A9" s="41" t="s">
        <v>8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2"/>
      <c r="AM9" s="32" t="s">
        <v>9</v>
      </c>
      <c r="AN9" s="33" t="s">
        <v>10</v>
      </c>
      <c r="AO9" s="34" t="s">
        <v>11</v>
      </c>
      <c r="AP9" s="33" t="s">
        <v>12</v>
      </c>
      <c r="AQ9" s="3"/>
      <c r="AR9" s="3"/>
      <c r="AS9" s="4"/>
      <c r="AT9" s="4"/>
    </row>
    <row r="10" spans="1:46" s="2" customFormat="1" ht="12.75">
      <c r="A10" s="41" t="s">
        <v>13</v>
      </c>
      <c r="AF10" s="39"/>
      <c r="AM10" s="35">
        <v>0</v>
      </c>
      <c r="AN10" s="37">
        <v>0</v>
      </c>
      <c r="AO10" s="36">
        <v>1903.99</v>
      </c>
      <c r="AP10" s="36">
        <v>0</v>
      </c>
      <c r="AQ10" s="3"/>
      <c r="AR10" s="3"/>
      <c r="AS10" s="4"/>
      <c r="AT10" s="4"/>
    </row>
    <row r="11" spans="1:46" s="2" customFormat="1" ht="14.25" customHeight="1">
      <c r="A11" s="80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AF11" s="39"/>
      <c r="AM11" s="35">
        <v>0.075</v>
      </c>
      <c r="AN11" s="37">
        <f>AO10+0.01</f>
        <v>1904</v>
      </c>
      <c r="AO11" s="36">
        <v>2826.65</v>
      </c>
      <c r="AP11" s="36">
        <v>142.8</v>
      </c>
      <c r="AQ11" s="3"/>
      <c r="AR11" s="3"/>
      <c r="AS11" s="4"/>
      <c r="AT11" s="4"/>
    </row>
    <row r="12" spans="1:46" s="2" customFormat="1" ht="13.5">
      <c r="A12" s="8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7"/>
      <c r="Q12" s="8" t="s">
        <v>14</v>
      </c>
      <c r="AF12" s="39"/>
      <c r="AM12" s="35">
        <v>0.15</v>
      </c>
      <c r="AN12" s="37">
        <f>AO11+0.01</f>
        <v>2826.6600000000003</v>
      </c>
      <c r="AO12" s="38">
        <v>3751.06</v>
      </c>
      <c r="AP12" s="36">
        <v>354.8</v>
      </c>
      <c r="AQ12" s="3"/>
      <c r="AR12" s="3"/>
      <c r="AS12" s="4"/>
      <c r="AT12" s="4"/>
    </row>
    <row r="13" spans="1:46" s="2" customFormat="1" ht="15.75" customHeight="1">
      <c r="A13" s="84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Q13" s="79" t="s">
        <v>16</v>
      </c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96">
        <v>770.81</v>
      </c>
      <c r="AD13" s="96"/>
      <c r="AE13" s="96"/>
      <c r="AF13" s="97"/>
      <c r="AM13" s="35">
        <v>0.225</v>
      </c>
      <c r="AN13" s="37">
        <f>AO12+0.01</f>
        <v>3751.07</v>
      </c>
      <c r="AO13" s="38">
        <v>4664.68</v>
      </c>
      <c r="AP13" s="36">
        <v>636.13</v>
      </c>
      <c r="AQ13" s="3"/>
      <c r="AR13" s="3"/>
      <c r="AS13" s="4"/>
      <c r="AT13" s="4"/>
    </row>
    <row r="14" spans="1:46" s="2" customFormat="1" ht="15" customHeight="1">
      <c r="A14" s="82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Q14" s="57" t="s">
        <v>59</v>
      </c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77"/>
      <c r="AD14" s="77"/>
      <c r="AE14" s="77"/>
      <c r="AF14" s="78"/>
      <c r="AM14" s="35">
        <v>0.275</v>
      </c>
      <c r="AN14" s="37">
        <f>AO13+0.01</f>
        <v>4664.6900000000005</v>
      </c>
      <c r="AO14" s="38" t="s">
        <v>15</v>
      </c>
      <c r="AP14" s="36">
        <v>869.36</v>
      </c>
      <c r="AQ14" s="3"/>
      <c r="AR14" s="3"/>
      <c r="AS14" s="4"/>
      <c r="AT14" s="4"/>
    </row>
    <row r="15" spans="1:46" s="2" customFormat="1" ht="15.75" customHeight="1">
      <c r="A15" s="86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Q15" s="89" t="s">
        <v>57</v>
      </c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92">
        <f>AC13*10%</f>
        <v>77.081</v>
      </c>
      <c r="AD15" s="92"/>
      <c r="AE15" s="92"/>
      <c r="AF15" s="93"/>
      <c r="AM15" s="10"/>
      <c r="AN15" s="10"/>
      <c r="AO15" s="23" t="s">
        <v>38</v>
      </c>
      <c r="AP15" s="24">
        <v>189.59</v>
      </c>
      <c r="AQ15" s="3"/>
      <c r="AR15" s="3"/>
      <c r="AS15" s="4"/>
      <c r="AT15" s="4"/>
    </row>
    <row r="16" spans="1:46" s="2" customFormat="1" ht="13.5" customHeight="1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Q16" s="89" t="s">
        <v>58</v>
      </c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92">
        <f>AC13*20%</f>
        <v>154.162</v>
      </c>
      <c r="AD16" s="92"/>
      <c r="AE16" s="92"/>
      <c r="AF16" s="93"/>
      <c r="AM16" s="10"/>
      <c r="AN16" s="10"/>
      <c r="AO16" s="23" t="s">
        <v>17</v>
      </c>
      <c r="AP16" s="25">
        <f>IF(((AC15-(IF(AP17&gt;=AM4,AM4,AP17)))*Z18-AP15)&gt;9.99,(AC15-(IF(AP17&gt;=AM4,AM4,AP17)))*Z18-AP15,0)</f>
        <v>0</v>
      </c>
      <c r="AQ16" s="3"/>
      <c r="AR16" s="3"/>
      <c r="AS16" s="4"/>
      <c r="AT16" s="4"/>
    </row>
    <row r="17" spans="1:46" s="2" customFormat="1" ht="12.75" customHeight="1">
      <c r="A17" s="100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Q17" s="10" t="s">
        <v>18</v>
      </c>
      <c r="AC17" s="9"/>
      <c r="AD17" s="9"/>
      <c r="AE17" s="9"/>
      <c r="AF17" s="44"/>
      <c r="AM17" s="10"/>
      <c r="AN17" s="10"/>
      <c r="AO17" s="23" t="s">
        <v>37</v>
      </c>
      <c r="AP17" s="26">
        <f>AC16*AM3</f>
        <v>16.95782</v>
      </c>
      <c r="AQ17" s="3"/>
      <c r="AR17" s="3"/>
      <c r="AS17" s="4"/>
      <c r="AT17" s="4"/>
    </row>
    <row r="18" spans="1:46" s="2" customFormat="1" ht="12.75" customHeight="1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Q18" s="104" t="s">
        <v>19</v>
      </c>
      <c r="R18" s="104"/>
      <c r="S18" s="104"/>
      <c r="T18" s="104"/>
      <c r="U18" s="104"/>
      <c r="V18" s="104"/>
      <c r="W18" s="104"/>
      <c r="X18" s="104"/>
      <c r="Y18" s="104"/>
      <c r="Z18" s="105">
        <f>IF(AC15&lt;AO10,AM10,IF(AC15&lt;=AO11,AM11,IF(AC15&lt;=AO12,AM12,IF(AC15&lt;=AO13,AM13,IF(AC15&gt;AN14,AM14)))))</f>
        <v>0</v>
      </c>
      <c r="AA18" s="105"/>
      <c r="AB18" s="105"/>
      <c r="AC18" s="90">
        <f>IF(AP16&lt;10,0,AP16)</f>
        <v>0</v>
      </c>
      <c r="AD18" s="90"/>
      <c r="AE18" s="90"/>
      <c r="AF18" s="91"/>
      <c r="AH18" s="2">
        <f>IF(AC18&lt;0,0,AC18)</f>
        <v>0</v>
      </c>
      <c r="AM18" s="10"/>
      <c r="AN18" s="10"/>
      <c r="AO18" s="10" t="s">
        <v>35</v>
      </c>
      <c r="AP18" s="31">
        <f>AC19</f>
        <v>16.95782</v>
      </c>
      <c r="AQ18" s="3"/>
      <c r="AR18" s="3"/>
      <c r="AS18" s="4"/>
      <c r="AT18" s="4"/>
    </row>
    <row r="19" spans="1:46" s="2" customFormat="1" ht="12.75" customHeight="1">
      <c r="A19" s="102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Q19" s="57" t="s">
        <v>54</v>
      </c>
      <c r="R19" s="57"/>
      <c r="S19" s="57"/>
      <c r="T19" s="57"/>
      <c r="U19" s="57"/>
      <c r="V19" s="57"/>
      <c r="W19" s="57"/>
      <c r="X19" s="57"/>
      <c r="Y19" s="57"/>
      <c r="AC19" s="58">
        <f>IF(AP17&gt;=AM4,AM4,AP17)</f>
        <v>16.95782</v>
      </c>
      <c r="AD19" s="58"/>
      <c r="AE19" s="58"/>
      <c r="AF19" s="59"/>
      <c r="AN19" s="27"/>
      <c r="AQ19" s="11"/>
      <c r="AR19" s="11"/>
      <c r="AS19" s="4"/>
      <c r="AT19" s="4"/>
    </row>
    <row r="20" spans="1:46" s="2" customFormat="1" ht="13.5">
      <c r="A20" s="98" t="s">
        <v>20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Q20" s="57" t="s">
        <v>21</v>
      </c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8">
        <f>AC13*AM5</f>
        <v>0</v>
      </c>
      <c r="AD20" s="58"/>
      <c r="AE20" s="58"/>
      <c r="AF20" s="59"/>
      <c r="AM20" s="2" t="s">
        <v>64</v>
      </c>
      <c r="AQ20" s="11"/>
      <c r="AR20" s="11"/>
      <c r="AS20" s="4"/>
      <c r="AT20" s="4"/>
    </row>
    <row r="21" spans="1:46" s="2" customFormat="1" ht="13.5">
      <c r="A21" s="52"/>
      <c r="B21" s="53"/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Q21" s="57" t="s">
        <v>56</v>
      </c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8">
        <f>AC16*AM6</f>
        <v>3.8540500000000004</v>
      </c>
      <c r="AD21" s="58"/>
      <c r="AE21" s="58"/>
      <c r="AF21" s="59"/>
      <c r="AM21" s="10" t="s">
        <v>34</v>
      </c>
      <c r="AQ21" s="11"/>
      <c r="AR21" s="11"/>
      <c r="AS21" s="4"/>
      <c r="AT21" s="4"/>
    </row>
    <row r="22" spans="1:44" s="2" customFormat="1" ht="15.75">
      <c r="A22" s="45" t="s">
        <v>22</v>
      </c>
      <c r="B22" s="12"/>
      <c r="C22" s="13"/>
      <c r="D22" s="108" t="s">
        <v>50</v>
      </c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92">
        <f>AC20+AC19+AH18+AC21</f>
        <v>20.811870000000003</v>
      </c>
      <c r="AD22" s="92"/>
      <c r="AE22" s="92"/>
      <c r="AF22" s="93"/>
      <c r="AM22" s="11" t="s">
        <v>60</v>
      </c>
      <c r="AN22" s="11"/>
      <c r="AO22" s="11"/>
      <c r="AP22" s="11"/>
      <c r="AQ22" s="11"/>
      <c r="AR22" s="11"/>
    </row>
    <row r="23" spans="1:39" s="2" customFormat="1" ht="15.75">
      <c r="A23" s="46" t="s">
        <v>23</v>
      </c>
      <c r="B23" s="15"/>
      <c r="C23" s="13"/>
      <c r="D23" s="108" t="s">
        <v>49</v>
      </c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Q23" s="109" t="str">
        <f>IF(Z18=0,"Observação: ----------------------------",IF(AP16&lt;=10,"Observação: IR menor que R$ 10,00, então não desconta.","Observação: ----------------------------"))</f>
        <v>Observação: ----------------------------</v>
      </c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6"/>
      <c r="AD23" s="16"/>
      <c r="AE23" s="16"/>
      <c r="AF23" s="47"/>
      <c r="AM23" s="2" t="s">
        <v>61</v>
      </c>
    </row>
    <row r="24" spans="1:39" s="2" customFormat="1" ht="15.75">
      <c r="A24" s="98" t="s">
        <v>24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Q24" s="89" t="s">
        <v>25</v>
      </c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106">
        <f>AC13-AC22</f>
        <v>749.99813</v>
      </c>
      <c r="AD24" s="106"/>
      <c r="AE24" s="106"/>
      <c r="AF24" s="107"/>
      <c r="AM24" s="2" t="s">
        <v>45</v>
      </c>
    </row>
    <row r="25" spans="1:39" s="2" customFormat="1" ht="13.5">
      <c r="A25" s="63" t="s">
        <v>26</v>
      </c>
      <c r="B25" s="64"/>
      <c r="C25" s="64"/>
      <c r="D25" s="64"/>
      <c r="E25" s="64"/>
      <c r="F25" s="64"/>
      <c r="G25" s="64" t="s">
        <v>27</v>
      </c>
      <c r="H25" s="64"/>
      <c r="I25" s="64"/>
      <c r="J25" s="64"/>
      <c r="K25" s="64"/>
      <c r="L25" s="64"/>
      <c r="M25" s="64"/>
      <c r="N25" s="64"/>
      <c r="O25" s="64"/>
      <c r="Q25" s="17" t="s">
        <v>28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48"/>
      <c r="AM25" s="2" t="s">
        <v>43</v>
      </c>
    </row>
    <row r="26" spans="1:39" s="2" customFormat="1" ht="15.75">
      <c r="A26" s="115" t="s">
        <v>33</v>
      </c>
      <c r="B26" s="116"/>
      <c r="C26" s="116"/>
      <c r="D26" s="116"/>
      <c r="E26" s="116"/>
      <c r="F26" s="116"/>
      <c r="G26" s="117" t="s">
        <v>33</v>
      </c>
      <c r="H26" s="117"/>
      <c r="I26" s="117"/>
      <c r="J26" s="117"/>
      <c r="K26" s="117"/>
      <c r="L26" s="117"/>
      <c r="M26" s="117"/>
      <c r="N26" s="117"/>
      <c r="O26" s="117"/>
      <c r="Q26" s="14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49"/>
      <c r="AM26" s="2" t="s">
        <v>44</v>
      </c>
    </row>
    <row r="27" spans="1:39" s="2" customFormat="1" ht="13.5">
      <c r="A27" s="98" t="s">
        <v>29</v>
      </c>
      <c r="B27" s="99"/>
      <c r="C27" s="99"/>
      <c r="D27" s="99"/>
      <c r="E27" s="99"/>
      <c r="F27" s="99"/>
      <c r="G27" s="99"/>
      <c r="H27" s="99"/>
      <c r="I27" s="99" t="s">
        <v>30</v>
      </c>
      <c r="J27" s="99"/>
      <c r="K27" s="99"/>
      <c r="L27" s="99"/>
      <c r="M27" s="99"/>
      <c r="N27" s="99"/>
      <c r="O27" s="99"/>
      <c r="Q27" s="17" t="s">
        <v>31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48"/>
      <c r="AM27" s="2" t="s">
        <v>42</v>
      </c>
    </row>
    <row r="28" spans="1:42" s="2" customFormat="1" ht="16.5" thickBot="1">
      <c r="A28" s="110" t="s">
        <v>32</v>
      </c>
      <c r="B28" s="111"/>
      <c r="C28" s="111"/>
      <c r="D28" s="111"/>
      <c r="E28" s="111"/>
      <c r="F28" s="111"/>
      <c r="G28" s="111"/>
      <c r="H28" s="111"/>
      <c r="I28" s="112">
        <f ca="1">NOW()</f>
        <v>42917.251535648145</v>
      </c>
      <c r="J28" s="112"/>
      <c r="K28" s="112"/>
      <c r="L28" s="112"/>
      <c r="M28" s="112"/>
      <c r="N28" s="112"/>
      <c r="O28" s="112"/>
      <c r="P28" s="50"/>
      <c r="Q28" s="113" t="s">
        <v>46</v>
      </c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4"/>
      <c r="AM28" s="2" t="s">
        <v>62</v>
      </c>
      <c r="AO28" s="118"/>
      <c r="AP28" s="126">
        <f>AC16*20%</f>
        <v>30.832400000000003</v>
      </c>
    </row>
    <row r="29" spans="39:43" ht="12.75">
      <c r="AM29" s="124" t="s">
        <v>65</v>
      </c>
      <c r="AO29" s="125"/>
      <c r="AP29" s="127">
        <f>AC19+AC21+AP28</f>
        <v>51.644270000000006</v>
      </c>
      <c r="AQ29" s="128">
        <f>AP29/AC24</f>
        <v>0.06885919835560124</v>
      </c>
    </row>
    <row r="30" spans="1:43" ht="12.75">
      <c r="A30" s="121"/>
      <c r="AM30" s="124" t="s">
        <v>66</v>
      </c>
      <c r="AP30" s="125">
        <f>AC19+AC21</f>
        <v>20.811870000000003</v>
      </c>
      <c r="AQ30" s="128">
        <f>AP30/AC24</f>
        <v>0.027749229188078116</v>
      </c>
    </row>
    <row r="31" spans="5:13" ht="12.75">
      <c r="E31" s="120"/>
      <c r="F31" s="120"/>
      <c r="G31" s="120"/>
      <c r="I31" s="119"/>
      <c r="J31" s="119"/>
      <c r="L31" s="119"/>
      <c r="M31" s="119"/>
    </row>
    <row r="32" spans="6:13" ht="12.75">
      <c r="F32" s="122"/>
      <c r="G32" s="119"/>
      <c r="H32" s="119"/>
      <c r="I32" s="123"/>
      <c r="J32" s="123"/>
      <c r="L32" s="123"/>
      <c r="M32" s="123"/>
    </row>
    <row r="33" ht="12.75">
      <c r="AM33" t="s">
        <v>39</v>
      </c>
    </row>
    <row r="34" ht="12.75">
      <c r="AM34" t="s">
        <v>40</v>
      </c>
    </row>
    <row r="35" spans="40:41" ht="12.75">
      <c r="AN35" s="51"/>
      <c r="AO35" s="51" t="s">
        <v>41</v>
      </c>
    </row>
    <row r="37" ht="12.75"/>
    <row r="38" ht="12.75"/>
    <row r="39" ht="12.75"/>
  </sheetData>
  <sheetProtection/>
  <mergeCells count="61">
    <mergeCell ref="Q16:AB16"/>
    <mergeCell ref="AC16:AF16"/>
    <mergeCell ref="E31:G31"/>
    <mergeCell ref="F32:H32"/>
    <mergeCell ref="I32:J32"/>
    <mergeCell ref="I31:J31"/>
    <mergeCell ref="L31:M31"/>
    <mergeCell ref="L32:M32"/>
    <mergeCell ref="A28:H28"/>
    <mergeCell ref="I28:O28"/>
    <mergeCell ref="Q28:AF28"/>
    <mergeCell ref="A26:F26"/>
    <mergeCell ref="G26:O26"/>
    <mergeCell ref="A27:H27"/>
    <mergeCell ref="I27:O27"/>
    <mergeCell ref="A24:O24"/>
    <mergeCell ref="Q24:AB24"/>
    <mergeCell ref="AC24:AF24"/>
    <mergeCell ref="A25:F25"/>
    <mergeCell ref="G25:O25"/>
    <mergeCell ref="D22:O22"/>
    <mergeCell ref="Q22:AB22"/>
    <mergeCell ref="AC22:AF22"/>
    <mergeCell ref="D23:O23"/>
    <mergeCell ref="Q23:AB23"/>
    <mergeCell ref="Q19:Y19"/>
    <mergeCell ref="AC19:AF19"/>
    <mergeCell ref="A20:O20"/>
    <mergeCell ref="Q20:AB20"/>
    <mergeCell ref="AC20:AF20"/>
    <mergeCell ref="A17:O19"/>
    <mergeCell ref="Q18:Y18"/>
    <mergeCell ref="Z18:AB18"/>
    <mergeCell ref="A16:O16"/>
    <mergeCell ref="A15:O15"/>
    <mergeCell ref="A14:O14"/>
    <mergeCell ref="Y2:AB2"/>
    <mergeCell ref="Q15:AB15"/>
    <mergeCell ref="AC18:AF18"/>
    <mergeCell ref="AC15:AF15"/>
    <mergeCell ref="AC2:AF2"/>
    <mergeCell ref="D8:AE8"/>
    <mergeCell ref="AC13:AF13"/>
    <mergeCell ref="Y1:AB1"/>
    <mergeCell ref="AC1:AF1"/>
    <mergeCell ref="Q14:AB14"/>
    <mergeCell ref="AC14:AF14"/>
    <mergeCell ref="Q13:AB13"/>
    <mergeCell ref="A11:O11"/>
    <mergeCell ref="A12:O12"/>
    <mergeCell ref="A13:O13"/>
    <mergeCell ref="Q21:AB21"/>
    <mergeCell ref="AC21:AF21"/>
    <mergeCell ref="AM8:AP8"/>
    <mergeCell ref="E9:AF9"/>
    <mergeCell ref="AM2:AP2"/>
    <mergeCell ref="A4:X4"/>
    <mergeCell ref="Y4:AF4"/>
    <mergeCell ref="A5:X6"/>
    <mergeCell ref="Y5:AE6"/>
    <mergeCell ref="A1:X3"/>
  </mergeCells>
  <conditionalFormatting sqref="AC18">
    <cfRule type="cellIs" priority="1" dxfId="0" operator="lessThan" stopIfTrue="1">
      <formula>0</formula>
    </cfRule>
  </conditionalFormatting>
  <hyperlinks>
    <hyperlink ref="AO35" r:id="rId1" display="www.policont.com.br"/>
  </hyperlinks>
  <printOptions/>
  <pageMargins left="0.3201388888888889" right="0.25972222222222224" top="0.2902777777777778" bottom="0.6097222222222223" header="0.5118055555555556" footer="0.5118055555555556"/>
  <pageSetup fitToHeight="1" fitToWidth="1" horizontalDpi="300" verticalDpi="300" orientation="portrait" scale="8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CONTROLADORIA</dc:creator>
  <cp:keywords/>
  <dc:description/>
  <cp:lastModifiedBy>petronilio</cp:lastModifiedBy>
  <cp:lastPrinted>2009-01-26T13:55:44Z</cp:lastPrinted>
  <dcterms:created xsi:type="dcterms:W3CDTF">2003-05-09T23:03:48Z</dcterms:created>
  <dcterms:modified xsi:type="dcterms:W3CDTF">2017-07-01T13:36:45Z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